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ged.vendee.fr/alfresco/aos/Sites/dirbibliotheques/documentLibrary/04-DVPT_COLL/BIBLIOTHECAIRES/POLDOC_reseau/"/>
    </mc:Choice>
  </mc:AlternateContent>
  <bookViews>
    <workbookView minimized="1" xWindow="0" yWindow="0" windowWidth="16815" windowHeight="7755" activeTab="2"/>
  </bookViews>
  <sheets>
    <sheet name="Etape 1" sheetId="3" r:id="rId1"/>
    <sheet name="Etape 2" sheetId="2" r:id="rId2"/>
    <sheet name="Etape 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 l="1"/>
  <c r="D23" i="1"/>
  <c r="E20" i="1"/>
  <c r="G20" i="1" s="1"/>
  <c r="I20" i="1" s="1"/>
  <c r="E19" i="1"/>
  <c r="G19" i="1" s="1"/>
  <c r="I19" i="1" s="1"/>
  <c r="E18" i="1"/>
  <c r="G18" i="1" s="1"/>
  <c r="I18" i="1" s="1"/>
  <c r="E16" i="1"/>
  <c r="G16" i="1" s="1"/>
  <c r="I16" i="1" s="1"/>
  <c r="C18" i="3" l="1"/>
  <c r="E18" i="3" s="1"/>
  <c r="C22" i="3"/>
  <c r="E22" i="3" s="1"/>
  <c r="E13" i="3"/>
  <c r="E11" i="3"/>
  <c r="D12" i="1" l="1"/>
  <c r="D13" i="1"/>
  <c r="D11" i="1"/>
  <c r="E8" i="1"/>
  <c r="G8" i="1" s="1"/>
  <c r="H7" i="1"/>
  <c r="G7" i="1"/>
  <c r="E7" i="1"/>
  <c r="J26" i="2"/>
  <c r="J27" i="2" s="1"/>
  <c r="G26" i="2"/>
  <c r="G32" i="2" s="1"/>
  <c r="D26" i="2"/>
  <c r="D27" i="2" s="1"/>
  <c r="J6" i="2"/>
  <c r="G6" i="2"/>
  <c r="G7" i="2" s="1"/>
  <c r="G11" i="2" s="1"/>
  <c r="D6" i="2"/>
  <c r="H8" i="1" l="1"/>
  <c r="G27" i="2"/>
  <c r="G28" i="2" s="1"/>
  <c r="J7" i="2"/>
  <c r="J12" i="2"/>
  <c r="J28" i="2"/>
  <c r="J31" i="2"/>
  <c r="J30" i="2"/>
  <c r="J29" i="2"/>
  <c r="D32" i="2"/>
  <c r="D40" i="2" s="1"/>
  <c r="J32" i="2"/>
  <c r="G41" i="2"/>
  <c r="G37" i="2"/>
  <c r="G33" i="2"/>
  <c r="G40" i="2"/>
  <c r="G36" i="2"/>
  <c r="G43" i="2"/>
  <c r="G39" i="2"/>
  <c r="G35" i="2"/>
  <c r="G42" i="2"/>
  <c r="G38" i="2"/>
  <c r="G34" i="2"/>
  <c r="D31" i="2"/>
  <c r="D30" i="2"/>
  <c r="D29" i="2"/>
  <c r="D28" i="2"/>
  <c r="L26" i="2"/>
  <c r="G12" i="2"/>
  <c r="G23" i="2" s="1"/>
  <c r="G10" i="2"/>
  <c r="G9" i="2"/>
  <c r="G8" i="2"/>
  <c r="D12" i="2"/>
  <c r="D17" i="2" s="1"/>
  <c r="D7" i="2"/>
  <c r="L27" i="2" l="1"/>
  <c r="L40" i="2"/>
  <c r="G30" i="2"/>
  <c r="L30" i="2" s="1"/>
  <c r="G31" i="2"/>
  <c r="L28" i="2"/>
  <c r="G29" i="2"/>
  <c r="L29" i="2" s="1"/>
  <c r="D37" i="2"/>
  <c r="L37" i="2" s="1"/>
  <c r="J33" i="2"/>
  <c r="J38" i="2"/>
  <c r="J39" i="2"/>
  <c r="J37" i="2"/>
  <c r="J43" i="2"/>
  <c r="J36" i="2"/>
  <c r="J41" i="2"/>
  <c r="J42" i="2"/>
  <c r="J35" i="2"/>
  <c r="J40" i="2"/>
  <c r="J34" i="2"/>
  <c r="D36" i="2"/>
  <c r="L36" i="2" s="1"/>
  <c r="J18" i="2"/>
  <c r="J24" i="2"/>
  <c r="J20" i="2"/>
  <c r="J15" i="2"/>
  <c r="J23" i="2"/>
  <c r="J19" i="2"/>
  <c r="J14" i="2"/>
  <c r="J22" i="2"/>
  <c r="J17" i="2"/>
  <c r="J13" i="2"/>
  <c r="J21" i="2"/>
  <c r="J16" i="2"/>
  <c r="L7" i="2"/>
  <c r="D11" i="2"/>
  <c r="L11" i="2" s="1"/>
  <c r="J8" i="2"/>
  <c r="J11" i="2"/>
  <c r="J10" i="2"/>
  <c r="J9" i="2"/>
  <c r="G15" i="2"/>
  <c r="G24" i="2"/>
  <c r="D43" i="2"/>
  <c r="L43" i="2" s="1"/>
  <c r="D42" i="2"/>
  <c r="L42" i="2" s="1"/>
  <c r="D33" i="2"/>
  <c r="L33" i="2" s="1"/>
  <c r="L32" i="2"/>
  <c r="G22" i="2"/>
  <c r="D39" i="2"/>
  <c r="L39" i="2" s="1"/>
  <c r="D38" i="2"/>
  <c r="L38" i="2" s="1"/>
  <c r="D44" i="2"/>
  <c r="G17" i="2"/>
  <c r="L17" i="2" s="1"/>
  <c r="D35" i="2"/>
  <c r="L35" i="2" s="1"/>
  <c r="D34" i="2"/>
  <c r="L34" i="2" s="1"/>
  <c r="D41" i="2"/>
  <c r="L41" i="2" s="1"/>
  <c r="G21" i="2"/>
  <c r="G20" i="2"/>
  <c r="G18" i="2"/>
  <c r="G13" i="2"/>
  <c r="G16" i="2"/>
  <c r="G19" i="2"/>
  <c r="G14" i="2"/>
  <c r="D23" i="2"/>
  <c r="L23" i="2" s="1"/>
  <c r="L12" i="2"/>
  <c r="D18" i="2"/>
  <c r="D20" i="2"/>
  <c r="D22" i="2"/>
  <c r="D13" i="2"/>
  <c r="D19" i="2"/>
  <c r="D21" i="2"/>
  <c r="D16" i="2"/>
  <c r="L31" i="2"/>
  <c r="D15" i="2"/>
  <c r="D14" i="2"/>
  <c r="D24" i="2"/>
  <c r="L24" i="2" s="1"/>
  <c r="D10" i="2"/>
  <c r="L10" i="2" s="1"/>
  <c r="D9" i="2"/>
  <c r="L9" i="2" s="1"/>
  <c r="D8" i="2"/>
  <c r="L8" i="2" s="1"/>
  <c r="E14" i="3"/>
  <c r="L16" i="2" l="1"/>
  <c r="L22" i="2"/>
  <c r="L21" i="2"/>
  <c r="L15" i="2"/>
  <c r="L19" i="2"/>
  <c r="L20" i="2"/>
  <c r="L18" i="2"/>
  <c r="L14" i="2"/>
  <c r="L13" i="2"/>
  <c r="E6" i="1"/>
  <c r="E5" i="1"/>
  <c r="G6" i="1" l="1"/>
  <c r="H6" i="1"/>
  <c r="G5" i="1"/>
  <c r="H5" i="1"/>
</calcChain>
</file>

<file path=xl/sharedStrings.xml><?xml version="1.0" encoding="utf-8"?>
<sst xmlns="http://schemas.openxmlformats.org/spreadsheetml/2006/main" count="84" uniqueCount="70">
  <si>
    <t>Type de documents</t>
  </si>
  <si>
    <t>Romans adultes</t>
  </si>
  <si>
    <t>Documentaires adultes</t>
  </si>
  <si>
    <t>Romans Jeunesse</t>
  </si>
  <si>
    <t>Albums/Contes Jeunesse</t>
  </si>
  <si>
    <t xml:space="preserve">BD adultes </t>
  </si>
  <si>
    <t>BD jeunesse</t>
  </si>
  <si>
    <t>Documentaires jeunesse</t>
  </si>
  <si>
    <t>nombre de tablette</t>
  </si>
  <si>
    <t>Largeur tablette</t>
  </si>
  <si>
    <t>taux de remplissage</t>
  </si>
  <si>
    <t>Fouchette haute</t>
  </si>
  <si>
    <t>Fourchette basse</t>
  </si>
  <si>
    <t>Quantité de livres pouvant rentrer</t>
  </si>
  <si>
    <t>Répartition fiction jeunesse</t>
  </si>
  <si>
    <t>Répartition des documents imprimés et CD/ DVD</t>
  </si>
  <si>
    <t xml:space="preserve">Moyenne </t>
  </si>
  <si>
    <t>Références</t>
  </si>
  <si>
    <t>IMPRIMES</t>
  </si>
  <si>
    <t>CD</t>
  </si>
  <si>
    <t>DVD</t>
  </si>
  <si>
    <t xml:space="preserve">Nombre de m2 de la  future bibliothèque </t>
  </si>
  <si>
    <t>Nombre d'habitants de la commune</t>
  </si>
  <si>
    <t>Quantité de docs à prévoir dans la bib</t>
  </si>
  <si>
    <t>Proposition de répartition des collections</t>
  </si>
  <si>
    <t>Quantité totale imprimés</t>
  </si>
  <si>
    <t>LIVRES ADULTES</t>
  </si>
  <si>
    <t>LIVRES ENFANTS</t>
  </si>
  <si>
    <t>Autre proposition</t>
  </si>
  <si>
    <t>Romans divers</t>
  </si>
  <si>
    <t>Policier</t>
  </si>
  <si>
    <t>fonds vendée</t>
  </si>
  <si>
    <t>Répartition fictions adulte</t>
  </si>
  <si>
    <t>BD</t>
  </si>
  <si>
    <t>Science Fiction</t>
  </si>
  <si>
    <t>Répartition 1 pourcentage</t>
  </si>
  <si>
    <t>Quantité imprimés</t>
  </si>
  <si>
    <t xml:space="preserve">Répartition 2 pourcentage </t>
  </si>
  <si>
    <t>Albums</t>
  </si>
  <si>
    <t>Romans</t>
  </si>
  <si>
    <t>Contes</t>
  </si>
  <si>
    <t>Répartition documentaires jeunesse</t>
  </si>
  <si>
    <t>Répartition documentaires adulte</t>
  </si>
  <si>
    <t>Moyenne répartition 1 et 2</t>
  </si>
  <si>
    <t>Nombre d'étagères</t>
  </si>
  <si>
    <t>Nombre de ml</t>
  </si>
  <si>
    <t>Bacs de 35 cm x35 cm</t>
  </si>
  <si>
    <t>nombre de bacs</t>
  </si>
  <si>
    <t>quantité fourchette haute</t>
  </si>
  <si>
    <t>Quantité de documents par m2 entre 25 et 30</t>
  </si>
  <si>
    <t>Quantité de documents par habitant entre 1,5 et 2,5</t>
  </si>
  <si>
    <t>Nombre d'habitant dans la commune</t>
  </si>
  <si>
    <t>entre 1, 5 et 2 documents par habitant et entre 25 et 30 documents par m 2 en fonction du projet culturel</t>
  </si>
  <si>
    <t>Quantité de documents pour 100 habitants</t>
  </si>
  <si>
    <t>Quantité de DVD à prévoir avec un minimum de 300</t>
  </si>
  <si>
    <t>Quantité de CD à prévoir avec un minimum de 300</t>
  </si>
  <si>
    <t>Quantité de documents pour 100 habitants ( entre 10 et 20)</t>
  </si>
  <si>
    <t>Nombre  de ml</t>
  </si>
  <si>
    <t>Taux de remplissage</t>
  </si>
  <si>
    <t>Largeur Tablette</t>
  </si>
  <si>
    <t>nombre d'étagère</t>
  </si>
  <si>
    <t>nombre de tablettes</t>
  </si>
  <si>
    <t>Nombre de tablette par étagère</t>
  </si>
  <si>
    <t>Quantité de docs</t>
  </si>
  <si>
    <t>Nombre de bacs</t>
  </si>
  <si>
    <t>quantité</t>
  </si>
  <si>
    <t>nombre par bacs</t>
  </si>
  <si>
    <t>11 cases</t>
  </si>
  <si>
    <t>7 cases</t>
  </si>
  <si>
    <t>Calcul de l'implantation des collections :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</si>
</sst>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haroni"/>
      <charset val="177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16"/>
      <color theme="1"/>
      <name val="Aharoni"/>
      <charset val="177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1" fontId="0" fillId="0" borderId="0" xfId="0" applyNumberFormat="1"/>
    <xf numFmtId="1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/>
    <xf numFmtId="1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right" vertical="center"/>
    </xf>
    <xf numFmtId="1" fontId="3" fillId="5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1" fontId="4" fillId="4" borderId="4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/>
    </xf>
    <xf numFmtId="1" fontId="3" fillId="3" borderId="4" xfId="0" applyNumberFormat="1" applyFont="1" applyFill="1" applyBorder="1" applyAlignment="1">
      <alignment horizontal="right" vertical="center"/>
    </xf>
    <xf numFmtId="1" fontId="3" fillId="4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12" fontId="7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horizontal="center" wrapText="1"/>
    </xf>
    <xf numFmtId="0" fontId="0" fillId="0" borderId="0" xfId="0" applyBorder="1"/>
    <xf numFmtId="0" fontId="8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4" xfId="0" applyNumberFormat="1" applyFont="1" applyBorder="1" applyAlignment="1">
      <alignment horizontal="center"/>
    </xf>
    <xf numFmtId="0" fontId="0" fillId="0" borderId="4" xfId="0" applyBorder="1"/>
    <xf numFmtId="2" fontId="7" fillId="0" borderId="4" xfId="0" applyNumberFormat="1" applyFont="1" applyBorder="1" applyAlignment="1">
      <alignment horizontal="center"/>
    </xf>
    <xf numFmtId="0" fontId="10" fillId="0" borderId="0" xfId="0" applyFont="1"/>
    <xf numFmtId="0" fontId="9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1" fontId="3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99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opLeftCell="A16" workbookViewId="0">
      <selection activeCell="A12" sqref="A12"/>
    </sheetView>
  </sheetViews>
  <sheetFormatPr baseColWidth="10" defaultRowHeight="15"/>
  <cols>
    <col min="2" max="2" width="29.7109375" customWidth="1"/>
    <col min="3" max="3" width="21" customWidth="1"/>
    <col min="4" max="4" width="27.85546875" customWidth="1"/>
    <col min="5" max="5" width="31.7109375" customWidth="1"/>
  </cols>
  <sheetData>
    <row r="1" spans="2:7" ht="8.25" customHeight="1"/>
    <row r="2" spans="2:7" ht="20.25">
      <c r="B2" s="60" t="s">
        <v>15</v>
      </c>
      <c r="C2" s="60"/>
      <c r="D2" s="60"/>
      <c r="E2" s="60"/>
      <c r="F2" s="2"/>
      <c r="G2" s="2"/>
    </row>
    <row r="3" spans="2:7" ht="9" customHeight="1"/>
    <row r="4" spans="2:7">
      <c r="B4" s="5" t="s">
        <v>17</v>
      </c>
      <c r="C4" s="5"/>
      <c r="D4" s="5"/>
      <c r="E4" s="5"/>
    </row>
    <row r="5" spans="2:7">
      <c r="B5" s="61" t="s">
        <v>52</v>
      </c>
      <c r="C5" s="61"/>
      <c r="D5" s="61"/>
      <c r="E5" s="61"/>
      <c r="F5" s="61"/>
      <c r="G5" s="61"/>
    </row>
    <row r="6" spans="2:7" ht="9" customHeight="1">
      <c r="B6" s="5"/>
      <c r="C6" s="5"/>
      <c r="D6" s="5"/>
      <c r="E6" s="5"/>
    </row>
    <row r="7" spans="2:7" ht="4.5" customHeight="1" thickBot="1">
      <c r="B7" s="5"/>
      <c r="C7" s="5"/>
      <c r="D7" s="5"/>
      <c r="E7" s="5"/>
    </row>
    <row r="8" spans="2:7" ht="15.75" thickBot="1">
      <c r="B8" s="57" t="s">
        <v>18</v>
      </c>
      <c r="C8" s="58"/>
      <c r="D8" s="58"/>
      <c r="E8" s="59"/>
    </row>
    <row r="9" spans="2:7" ht="9.75" customHeight="1">
      <c r="B9" s="38"/>
      <c r="C9" s="38"/>
      <c r="D9" s="38"/>
      <c r="E9" s="38"/>
    </row>
    <row r="10" spans="2:7" ht="47.25">
      <c r="B10" s="26"/>
      <c r="C10" s="26"/>
      <c r="D10" s="41" t="s">
        <v>50</v>
      </c>
      <c r="E10" s="42" t="s">
        <v>23</v>
      </c>
    </row>
    <row r="11" spans="2:7" ht="33.75" customHeight="1">
      <c r="B11" s="43" t="s">
        <v>22</v>
      </c>
      <c r="C11" s="35">
        <v>3931</v>
      </c>
      <c r="D11" s="35">
        <v>2</v>
      </c>
      <c r="E11" s="35">
        <f>C11*D11</f>
        <v>7862</v>
      </c>
    </row>
    <row r="12" spans="2:7" ht="36.75" customHeight="1">
      <c r="B12" s="45"/>
      <c r="C12" s="46"/>
      <c r="D12" s="47" t="s">
        <v>49</v>
      </c>
      <c r="E12" s="46"/>
      <c r="F12" s="48"/>
    </row>
    <row r="13" spans="2:7" ht="31.5">
      <c r="B13" s="43" t="s">
        <v>21</v>
      </c>
      <c r="C13" s="35">
        <v>250</v>
      </c>
      <c r="D13" s="35">
        <v>25</v>
      </c>
      <c r="E13" s="35">
        <f>C13*D13</f>
        <v>6250</v>
      </c>
    </row>
    <row r="14" spans="2:7" ht="15.75">
      <c r="B14" s="26"/>
      <c r="C14" s="40" t="s">
        <v>16</v>
      </c>
      <c r="D14" s="40"/>
      <c r="E14" s="39">
        <f>AVERAGE(E11:E13)</f>
        <v>7056</v>
      </c>
    </row>
    <row r="15" spans="2:7" ht="10.5" customHeight="1" thickBot="1">
      <c r="B15" s="5"/>
      <c r="C15" s="5"/>
      <c r="D15" s="5"/>
      <c r="E15" s="5"/>
    </row>
    <row r="16" spans="2:7" ht="15.75" thickBot="1">
      <c r="B16" s="57" t="s">
        <v>19</v>
      </c>
      <c r="C16" s="58"/>
      <c r="D16" s="58"/>
      <c r="E16" s="59"/>
    </row>
    <row r="17" spans="2:5" ht="47.25">
      <c r="B17" s="44"/>
      <c r="C17" s="44"/>
      <c r="D17" s="49" t="s">
        <v>56</v>
      </c>
      <c r="E17" s="49" t="s">
        <v>55</v>
      </c>
    </row>
    <row r="18" spans="2:5" ht="31.5">
      <c r="B18" s="43" t="s">
        <v>51</v>
      </c>
      <c r="C18" s="35">
        <f>C11</f>
        <v>3931</v>
      </c>
      <c r="D18" s="35">
        <v>10</v>
      </c>
      <c r="E18" s="35">
        <f>(C18*D18)/100</f>
        <v>393.1</v>
      </c>
    </row>
    <row r="19" spans="2:5" ht="8.25" customHeight="1" thickBot="1">
      <c r="B19" s="47"/>
      <c r="C19" s="46"/>
      <c r="D19" s="46"/>
      <c r="E19" s="46"/>
    </row>
    <row r="20" spans="2:5" ht="15.75" thickBot="1">
      <c r="B20" s="57" t="s">
        <v>20</v>
      </c>
      <c r="C20" s="58"/>
      <c r="D20" s="58"/>
      <c r="E20" s="59"/>
    </row>
    <row r="21" spans="2:5" ht="38.25" customHeight="1">
      <c r="B21" s="44"/>
      <c r="C21" s="44"/>
      <c r="D21" s="49" t="s">
        <v>53</v>
      </c>
      <c r="E21" s="49" t="s">
        <v>54</v>
      </c>
    </row>
    <row r="22" spans="2:5" ht="31.5">
      <c r="B22" s="43" t="s">
        <v>51</v>
      </c>
      <c r="C22" s="35">
        <f>C11</f>
        <v>3931</v>
      </c>
      <c r="D22" s="35">
        <v>8</v>
      </c>
      <c r="E22" s="35">
        <f>(C22*D22)/100</f>
        <v>314.48</v>
      </c>
    </row>
  </sheetData>
  <mergeCells count="5">
    <mergeCell ref="B8:E8"/>
    <mergeCell ref="B2:E2"/>
    <mergeCell ref="B16:E16"/>
    <mergeCell ref="B20:E20"/>
    <mergeCell ref="B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zoomScale="70" zoomScaleNormal="70" workbookViewId="0">
      <selection activeCell="O7" sqref="O7"/>
    </sheetView>
  </sheetViews>
  <sheetFormatPr baseColWidth="10" defaultRowHeight="15"/>
  <cols>
    <col min="1" max="1" width="7.5703125" customWidth="1"/>
    <col min="2" max="2" width="34.85546875" customWidth="1"/>
    <col min="3" max="3" width="14.85546875" customWidth="1"/>
    <col min="4" max="4" width="12.42578125" customWidth="1"/>
    <col min="5" max="5" width="2.7109375" customWidth="1"/>
    <col min="6" max="6" width="16.28515625" customWidth="1"/>
    <col min="7" max="7" width="16.28515625" style="3" customWidth="1"/>
    <col min="8" max="8" width="2.85546875" style="3" customWidth="1"/>
    <col min="9" max="9" width="13.85546875" customWidth="1"/>
    <col min="10" max="10" width="11.42578125" style="3"/>
    <col min="11" max="11" width="2.85546875" style="3" customWidth="1"/>
  </cols>
  <sheetData>
    <row r="1" spans="2:12" ht="20.25">
      <c r="B1" s="62" t="s">
        <v>24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12" ht="3.75" customHeight="1">
      <c r="B2" s="1"/>
      <c r="C2" s="1"/>
      <c r="D2" s="1"/>
      <c r="E2" s="1"/>
      <c r="F2" s="1"/>
      <c r="G2" s="4"/>
      <c r="H2" s="4"/>
      <c r="I2" s="1"/>
    </row>
    <row r="3" spans="2:12" ht="18.75">
      <c r="B3" s="6" t="s">
        <v>25</v>
      </c>
      <c r="C3" s="6">
        <v>4200</v>
      </c>
    </row>
    <row r="4" spans="2:12" ht="3.75" customHeight="1"/>
    <row r="5" spans="2:12" ht="42.75">
      <c r="C5" s="7" t="s">
        <v>35</v>
      </c>
      <c r="D5" s="8" t="s">
        <v>36</v>
      </c>
      <c r="E5" s="63"/>
      <c r="F5" s="8" t="s">
        <v>37</v>
      </c>
      <c r="G5" s="8" t="s">
        <v>36</v>
      </c>
      <c r="H5" s="63"/>
      <c r="I5" s="8" t="s">
        <v>28</v>
      </c>
      <c r="J5" s="37" t="s">
        <v>36</v>
      </c>
      <c r="K5" s="66"/>
      <c r="L5" s="13" t="s">
        <v>43</v>
      </c>
    </row>
    <row r="6" spans="2:12" ht="27" customHeight="1">
      <c r="B6" s="12" t="s">
        <v>26</v>
      </c>
      <c r="C6" s="19">
        <v>50</v>
      </c>
      <c r="D6" s="20">
        <f>C3*50%</f>
        <v>2100</v>
      </c>
      <c r="E6" s="64"/>
      <c r="F6" s="19">
        <v>60</v>
      </c>
      <c r="G6" s="20">
        <f>C3*60%</f>
        <v>2520</v>
      </c>
      <c r="H6" s="64"/>
      <c r="I6" s="21">
        <v>55</v>
      </c>
      <c r="J6" s="24">
        <f>C3*I6%</f>
        <v>2310</v>
      </c>
      <c r="K6" s="64"/>
      <c r="L6" s="22"/>
    </row>
    <row r="7" spans="2:12" ht="31.5" customHeight="1">
      <c r="B7" s="14" t="s">
        <v>32</v>
      </c>
      <c r="C7" s="17">
        <v>65</v>
      </c>
      <c r="D7" s="18">
        <f>D6*65%</f>
        <v>1365</v>
      </c>
      <c r="E7" s="64"/>
      <c r="F7" s="17">
        <v>55</v>
      </c>
      <c r="G7" s="18">
        <f>G6*55%</f>
        <v>1386</v>
      </c>
      <c r="H7" s="64"/>
      <c r="I7" s="17">
        <v>65</v>
      </c>
      <c r="J7" s="18">
        <f>J6*I7%</f>
        <v>1501.5</v>
      </c>
      <c r="K7" s="64"/>
      <c r="L7" s="18">
        <f>AVERAGE(D7,G7)</f>
        <v>1375.5</v>
      </c>
    </row>
    <row r="8" spans="2:12">
      <c r="B8" s="9" t="s">
        <v>29</v>
      </c>
      <c r="C8" s="9">
        <v>50</v>
      </c>
      <c r="D8" s="10">
        <f>D7*50%</f>
        <v>682.5</v>
      </c>
      <c r="E8" s="64"/>
      <c r="F8" s="9">
        <v>50</v>
      </c>
      <c r="G8" s="10">
        <f>G7*50%</f>
        <v>693</v>
      </c>
      <c r="H8" s="64"/>
      <c r="I8" s="9">
        <v>50</v>
      </c>
      <c r="J8" s="10">
        <f t="shared" ref="J8" si="0">J7*I8%</f>
        <v>750.75</v>
      </c>
      <c r="K8" s="64"/>
      <c r="L8" s="23">
        <f t="shared" ref="L8:L43" si="1">AVERAGE(D8,G8)</f>
        <v>687.75</v>
      </c>
    </row>
    <row r="9" spans="2:12">
      <c r="B9" s="9" t="s">
        <v>34</v>
      </c>
      <c r="C9" s="9">
        <v>10</v>
      </c>
      <c r="D9" s="10">
        <f>D7*10%</f>
        <v>136.5</v>
      </c>
      <c r="E9" s="64"/>
      <c r="F9" s="9">
        <v>15</v>
      </c>
      <c r="G9" s="10">
        <f>G7*15%</f>
        <v>207.9</v>
      </c>
      <c r="H9" s="64"/>
      <c r="I9" s="9">
        <v>10</v>
      </c>
      <c r="J9" s="10">
        <f>J7*I9%</f>
        <v>150.15</v>
      </c>
      <c r="K9" s="64"/>
      <c r="L9" s="23">
        <f t="shared" si="1"/>
        <v>172.2</v>
      </c>
    </row>
    <row r="10" spans="2:12">
      <c r="B10" s="9" t="s">
        <v>30</v>
      </c>
      <c r="C10" s="9">
        <v>20</v>
      </c>
      <c r="D10" s="10">
        <f>D7*20%</f>
        <v>273</v>
      </c>
      <c r="E10" s="64"/>
      <c r="F10" s="9">
        <v>25</v>
      </c>
      <c r="G10" s="10">
        <f>G7*25%</f>
        <v>346.5</v>
      </c>
      <c r="H10" s="64"/>
      <c r="I10" s="9">
        <v>20</v>
      </c>
      <c r="J10" s="10">
        <f>J7*I10%</f>
        <v>300.3</v>
      </c>
      <c r="K10" s="64"/>
      <c r="L10" s="23">
        <f t="shared" si="1"/>
        <v>309.75</v>
      </c>
    </row>
    <row r="11" spans="2:12">
      <c r="B11" s="9" t="s">
        <v>33</v>
      </c>
      <c r="C11" s="9">
        <v>20</v>
      </c>
      <c r="D11" s="10">
        <f>D7*20%</f>
        <v>273</v>
      </c>
      <c r="E11" s="64"/>
      <c r="F11" s="9">
        <v>10</v>
      </c>
      <c r="G11" s="10">
        <f>G7*10%</f>
        <v>138.6</v>
      </c>
      <c r="H11" s="64"/>
      <c r="I11" s="9">
        <v>20</v>
      </c>
      <c r="J11" s="10">
        <f>J7*I11%</f>
        <v>300.3</v>
      </c>
      <c r="K11" s="64"/>
      <c r="L11" s="23">
        <f t="shared" si="1"/>
        <v>205.8</v>
      </c>
    </row>
    <row r="12" spans="2:12" ht="28.5" customHeight="1">
      <c r="B12" s="15" t="s">
        <v>42</v>
      </c>
      <c r="C12" s="15">
        <v>35</v>
      </c>
      <c r="D12" s="16">
        <f>D6*35%</f>
        <v>735</v>
      </c>
      <c r="E12" s="64"/>
      <c r="F12" s="15">
        <v>45</v>
      </c>
      <c r="G12" s="16">
        <f>G6*45%</f>
        <v>1134</v>
      </c>
      <c r="H12" s="64"/>
      <c r="I12" s="15">
        <v>35</v>
      </c>
      <c r="J12" s="16">
        <f>J6*I12%</f>
        <v>808.5</v>
      </c>
      <c r="K12" s="64"/>
      <c r="L12" s="18">
        <f t="shared" si="1"/>
        <v>934.5</v>
      </c>
    </row>
    <row r="13" spans="2:12">
      <c r="B13" s="11">
        <v>0</v>
      </c>
      <c r="C13" s="9">
        <v>2</v>
      </c>
      <c r="D13" s="10">
        <f>D12*2%</f>
        <v>14.700000000000001</v>
      </c>
      <c r="E13" s="64"/>
      <c r="F13" s="9">
        <v>2</v>
      </c>
      <c r="G13" s="10">
        <f>G12*2%</f>
        <v>22.68</v>
      </c>
      <c r="H13" s="64"/>
      <c r="I13" s="9">
        <v>2</v>
      </c>
      <c r="J13" s="10">
        <f>J12*I13%</f>
        <v>16.170000000000002</v>
      </c>
      <c r="K13" s="64"/>
      <c r="L13" s="23">
        <f t="shared" si="1"/>
        <v>18.690000000000001</v>
      </c>
    </row>
    <row r="14" spans="2:12">
      <c r="B14" s="11">
        <v>100</v>
      </c>
      <c r="C14" s="9">
        <v>6</v>
      </c>
      <c r="D14" s="10">
        <f>D12*6%</f>
        <v>44.1</v>
      </c>
      <c r="E14" s="64"/>
      <c r="F14" s="9">
        <v>10</v>
      </c>
      <c r="G14" s="10">
        <f>G12*10%</f>
        <v>113.4</v>
      </c>
      <c r="H14" s="64"/>
      <c r="I14" s="9">
        <v>10</v>
      </c>
      <c r="J14" s="10">
        <f>J12*I14%</f>
        <v>80.850000000000009</v>
      </c>
      <c r="K14" s="64"/>
      <c r="L14" s="23">
        <f t="shared" si="1"/>
        <v>78.75</v>
      </c>
    </row>
    <row r="15" spans="2:12">
      <c r="B15" s="11">
        <v>200</v>
      </c>
      <c r="C15" s="9">
        <v>2</v>
      </c>
      <c r="D15" s="10">
        <f>D12*2%</f>
        <v>14.700000000000001</v>
      </c>
      <c r="E15" s="64"/>
      <c r="F15" s="9">
        <v>5</v>
      </c>
      <c r="G15" s="10">
        <f>G12*5%</f>
        <v>56.7</v>
      </c>
      <c r="H15" s="64"/>
      <c r="I15" s="9">
        <v>5</v>
      </c>
      <c r="J15" s="10">
        <f>J12*I15%</f>
        <v>40.425000000000004</v>
      </c>
      <c r="K15" s="64"/>
      <c r="L15" s="23">
        <f t="shared" si="1"/>
        <v>35.700000000000003</v>
      </c>
    </row>
    <row r="16" spans="2:12">
      <c r="B16" s="11">
        <v>300</v>
      </c>
      <c r="C16" s="9">
        <v>15</v>
      </c>
      <c r="D16" s="10">
        <f>D12*15%</f>
        <v>110.25</v>
      </c>
      <c r="E16" s="64"/>
      <c r="F16" s="9">
        <v>10</v>
      </c>
      <c r="G16" s="10">
        <f>G12*10%</f>
        <v>113.4</v>
      </c>
      <c r="H16" s="64"/>
      <c r="I16" s="9">
        <v>10</v>
      </c>
      <c r="J16" s="10">
        <f>J12*I16%</f>
        <v>80.850000000000009</v>
      </c>
      <c r="K16" s="64"/>
      <c r="L16" s="23">
        <f t="shared" si="1"/>
        <v>111.825</v>
      </c>
    </row>
    <row r="17" spans="2:12">
      <c r="B17" s="11">
        <v>400</v>
      </c>
      <c r="C17" s="9">
        <v>2</v>
      </c>
      <c r="D17" s="10">
        <f>D12*2%</f>
        <v>14.700000000000001</v>
      </c>
      <c r="E17" s="64"/>
      <c r="F17" s="9">
        <v>3</v>
      </c>
      <c r="G17" s="10">
        <f>G12*3%</f>
        <v>34.019999999999996</v>
      </c>
      <c r="H17" s="64"/>
      <c r="I17" s="9">
        <v>3</v>
      </c>
      <c r="J17" s="10">
        <f>J12*I17%</f>
        <v>24.254999999999999</v>
      </c>
      <c r="K17" s="64"/>
      <c r="L17" s="23">
        <f t="shared" si="1"/>
        <v>24.36</v>
      </c>
    </row>
    <row r="18" spans="2:12">
      <c r="B18" s="11">
        <v>500</v>
      </c>
      <c r="C18" s="9">
        <v>10</v>
      </c>
      <c r="D18" s="10">
        <f>D12*10%</f>
        <v>73.5</v>
      </c>
      <c r="E18" s="64"/>
      <c r="F18" s="9">
        <v>15</v>
      </c>
      <c r="G18" s="10">
        <f>G12*15%</f>
        <v>170.1</v>
      </c>
      <c r="H18" s="64"/>
      <c r="I18" s="9">
        <v>15</v>
      </c>
      <c r="J18" s="10">
        <f>J12*I18%</f>
        <v>121.27499999999999</v>
      </c>
      <c r="K18" s="64"/>
      <c r="L18" s="23">
        <f t="shared" si="1"/>
        <v>121.8</v>
      </c>
    </row>
    <row r="19" spans="2:12">
      <c r="B19" s="11">
        <v>600</v>
      </c>
      <c r="C19" s="9">
        <v>16</v>
      </c>
      <c r="D19" s="10">
        <f>D12*16%</f>
        <v>117.60000000000001</v>
      </c>
      <c r="E19" s="64"/>
      <c r="F19" s="9">
        <v>15</v>
      </c>
      <c r="G19" s="10">
        <f>G12*15%</f>
        <v>170.1</v>
      </c>
      <c r="H19" s="64"/>
      <c r="I19" s="9">
        <v>15</v>
      </c>
      <c r="J19" s="10">
        <f>J12*I19%</f>
        <v>121.27499999999999</v>
      </c>
      <c r="K19" s="64"/>
      <c r="L19" s="23">
        <f t="shared" si="1"/>
        <v>143.85</v>
      </c>
    </row>
    <row r="20" spans="2:12">
      <c r="B20" s="11">
        <v>700</v>
      </c>
      <c r="C20" s="9">
        <v>20</v>
      </c>
      <c r="D20" s="10">
        <f>D12*20%</f>
        <v>147</v>
      </c>
      <c r="E20" s="64"/>
      <c r="F20" s="9">
        <v>15</v>
      </c>
      <c r="G20" s="10">
        <f>G12*15%</f>
        <v>170.1</v>
      </c>
      <c r="H20" s="64"/>
      <c r="I20" s="9">
        <v>15</v>
      </c>
      <c r="J20" s="10">
        <f>J12*I20%</f>
        <v>121.27499999999999</v>
      </c>
      <c r="K20" s="64"/>
      <c r="L20" s="23">
        <f t="shared" si="1"/>
        <v>158.55000000000001</v>
      </c>
    </row>
    <row r="21" spans="2:12">
      <c r="B21" s="11">
        <v>800</v>
      </c>
      <c r="C21" s="9">
        <v>5</v>
      </c>
      <c r="D21" s="10">
        <f>D12*5%</f>
        <v>36.75</v>
      </c>
      <c r="E21" s="64"/>
      <c r="F21" s="9">
        <v>5</v>
      </c>
      <c r="G21" s="10">
        <f>G12*5%</f>
        <v>56.7</v>
      </c>
      <c r="H21" s="64"/>
      <c r="I21" s="9">
        <v>5</v>
      </c>
      <c r="J21" s="10">
        <f>J12*I21%</f>
        <v>40.425000000000004</v>
      </c>
      <c r="K21" s="64"/>
      <c r="L21" s="23">
        <f t="shared" si="1"/>
        <v>46.725000000000001</v>
      </c>
    </row>
    <row r="22" spans="2:12">
      <c r="B22" s="11">
        <v>900</v>
      </c>
      <c r="C22" s="9">
        <v>10</v>
      </c>
      <c r="D22" s="10">
        <f>D12*10%</f>
        <v>73.5</v>
      </c>
      <c r="E22" s="64"/>
      <c r="F22" s="9">
        <v>9</v>
      </c>
      <c r="G22" s="10">
        <f>G12*9%</f>
        <v>102.06</v>
      </c>
      <c r="H22" s="64"/>
      <c r="I22" s="9">
        <v>9</v>
      </c>
      <c r="J22" s="10">
        <f>J12*I22%</f>
        <v>72.765000000000001</v>
      </c>
      <c r="K22" s="64"/>
      <c r="L22" s="23">
        <f t="shared" si="1"/>
        <v>87.78</v>
      </c>
    </row>
    <row r="23" spans="2:12">
      <c r="B23" s="11">
        <v>910</v>
      </c>
      <c r="C23" s="9">
        <v>10</v>
      </c>
      <c r="D23" s="10">
        <f>D12*10%</f>
        <v>73.5</v>
      </c>
      <c r="E23" s="64"/>
      <c r="F23" s="9">
        <v>7</v>
      </c>
      <c r="G23" s="10">
        <f>G12*7%</f>
        <v>79.38000000000001</v>
      </c>
      <c r="H23" s="64"/>
      <c r="I23" s="9">
        <v>7</v>
      </c>
      <c r="J23" s="10">
        <f>J12*I23%</f>
        <v>56.595000000000006</v>
      </c>
      <c r="K23" s="64"/>
      <c r="L23" s="23">
        <f t="shared" si="1"/>
        <v>76.44</v>
      </c>
    </row>
    <row r="24" spans="2:12">
      <c r="B24" s="11" t="s">
        <v>31</v>
      </c>
      <c r="C24" s="9">
        <v>2</v>
      </c>
      <c r="D24" s="10">
        <f>D12*2%</f>
        <v>14.700000000000001</v>
      </c>
      <c r="E24" s="64"/>
      <c r="F24" s="9">
        <v>4</v>
      </c>
      <c r="G24" s="10">
        <f>G12*4%</f>
        <v>45.36</v>
      </c>
      <c r="H24" s="64"/>
      <c r="I24" s="9">
        <v>4</v>
      </c>
      <c r="J24" s="10">
        <f>J12*I24%</f>
        <v>32.340000000000003</v>
      </c>
      <c r="K24" s="64"/>
      <c r="L24" s="23">
        <f t="shared" si="1"/>
        <v>30.03</v>
      </c>
    </row>
    <row r="25" spans="2:12">
      <c r="B25" s="11"/>
      <c r="C25" s="9"/>
      <c r="D25" s="10"/>
      <c r="E25" s="64"/>
      <c r="F25" s="9"/>
      <c r="G25" s="10"/>
      <c r="H25" s="64"/>
      <c r="I25" s="9"/>
      <c r="J25" s="10"/>
      <c r="K25" s="64"/>
      <c r="L25" s="23"/>
    </row>
    <row r="26" spans="2:12" ht="30" customHeight="1">
      <c r="B26" s="12" t="s">
        <v>27</v>
      </c>
      <c r="C26" s="19">
        <v>50</v>
      </c>
      <c r="D26" s="20">
        <f>C3*C26%</f>
        <v>2100</v>
      </c>
      <c r="E26" s="64"/>
      <c r="F26" s="19">
        <v>40</v>
      </c>
      <c r="G26" s="20">
        <f>C3*F26%</f>
        <v>1680</v>
      </c>
      <c r="H26" s="64"/>
      <c r="I26" s="21">
        <v>45</v>
      </c>
      <c r="J26" s="24">
        <f>C3*I26%</f>
        <v>1890</v>
      </c>
      <c r="K26" s="64"/>
      <c r="L26" s="24">
        <f t="shared" si="1"/>
        <v>1890</v>
      </c>
    </row>
    <row r="27" spans="2:12" ht="23.25" customHeight="1">
      <c r="B27" s="15" t="s">
        <v>14</v>
      </c>
      <c r="C27" s="15">
        <v>70</v>
      </c>
      <c r="D27" s="16">
        <f>D26*C27%</f>
        <v>1470</v>
      </c>
      <c r="E27" s="64"/>
      <c r="F27" s="15">
        <v>55</v>
      </c>
      <c r="G27" s="16">
        <f>G26*F27%</f>
        <v>924.00000000000011</v>
      </c>
      <c r="H27" s="64"/>
      <c r="I27" s="15">
        <v>70</v>
      </c>
      <c r="J27" s="16">
        <f>J26*I27%</f>
        <v>1323</v>
      </c>
      <c r="K27" s="64"/>
      <c r="L27" s="18">
        <f t="shared" si="1"/>
        <v>1197</v>
      </c>
    </row>
    <row r="28" spans="2:12">
      <c r="B28" s="9" t="s">
        <v>38</v>
      </c>
      <c r="C28" s="9">
        <v>35</v>
      </c>
      <c r="D28" s="10">
        <f>D27*C28%</f>
        <v>514.5</v>
      </c>
      <c r="E28" s="64"/>
      <c r="F28" s="9">
        <v>25</v>
      </c>
      <c r="G28" s="10">
        <f>G27*F28%</f>
        <v>231.00000000000003</v>
      </c>
      <c r="H28" s="64"/>
      <c r="I28" s="9">
        <v>35</v>
      </c>
      <c r="J28" s="10">
        <f>J27*I28%</f>
        <v>463.04999999999995</v>
      </c>
      <c r="K28" s="64"/>
      <c r="L28" s="23">
        <f t="shared" si="1"/>
        <v>372.75</v>
      </c>
    </row>
    <row r="29" spans="2:12">
      <c r="B29" s="9" t="s">
        <v>39</v>
      </c>
      <c r="C29" s="9">
        <v>25</v>
      </c>
      <c r="D29" s="10">
        <f>D27*C29%</f>
        <v>367.5</v>
      </c>
      <c r="E29" s="64"/>
      <c r="F29" s="9">
        <v>30</v>
      </c>
      <c r="G29" s="10">
        <f>G27*F29%</f>
        <v>277.20000000000005</v>
      </c>
      <c r="H29" s="64"/>
      <c r="I29" s="9">
        <v>25</v>
      </c>
      <c r="J29" s="10">
        <f>J27*I29%</f>
        <v>330.75</v>
      </c>
      <c r="K29" s="64"/>
      <c r="L29" s="23">
        <f t="shared" si="1"/>
        <v>322.35000000000002</v>
      </c>
    </row>
    <row r="30" spans="2:12">
      <c r="B30" s="9" t="s">
        <v>40</v>
      </c>
      <c r="C30" s="9">
        <v>10</v>
      </c>
      <c r="D30" s="10">
        <f>D27*C30%</f>
        <v>147</v>
      </c>
      <c r="E30" s="64"/>
      <c r="F30" s="9">
        <v>20</v>
      </c>
      <c r="G30" s="10">
        <f>G27*F30%</f>
        <v>184.80000000000004</v>
      </c>
      <c r="H30" s="64"/>
      <c r="I30" s="9">
        <v>10</v>
      </c>
      <c r="J30" s="10">
        <f>J27*I30%</f>
        <v>132.30000000000001</v>
      </c>
      <c r="K30" s="64"/>
      <c r="L30" s="23">
        <f t="shared" si="1"/>
        <v>165.90000000000003</v>
      </c>
    </row>
    <row r="31" spans="2:12">
      <c r="B31" s="9" t="s">
        <v>33</v>
      </c>
      <c r="C31" s="9">
        <v>30</v>
      </c>
      <c r="D31" s="10">
        <f>D27*C31%</f>
        <v>441</v>
      </c>
      <c r="E31" s="64"/>
      <c r="F31" s="9">
        <v>25</v>
      </c>
      <c r="G31" s="10">
        <f>G27*F31%</f>
        <v>231.00000000000003</v>
      </c>
      <c r="H31" s="64"/>
      <c r="I31" s="9">
        <v>30</v>
      </c>
      <c r="J31" s="10">
        <f>J27*I31%</f>
        <v>396.9</v>
      </c>
      <c r="K31" s="64"/>
      <c r="L31" s="23">
        <f t="shared" si="1"/>
        <v>336</v>
      </c>
    </row>
    <row r="32" spans="2:12" ht="27.75" customHeight="1">
      <c r="B32" s="15" t="s">
        <v>41</v>
      </c>
      <c r="C32" s="15">
        <v>30</v>
      </c>
      <c r="D32" s="16">
        <f>D26*C32%</f>
        <v>630</v>
      </c>
      <c r="E32" s="64"/>
      <c r="F32" s="15">
        <v>45</v>
      </c>
      <c r="G32" s="16">
        <f>G26*F32%</f>
        <v>756</v>
      </c>
      <c r="H32" s="64"/>
      <c r="I32" s="15">
        <v>30</v>
      </c>
      <c r="J32" s="16">
        <f>J26*I32%</f>
        <v>567</v>
      </c>
      <c r="K32" s="64"/>
      <c r="L32" s="18">
        <f t="shared" si="1"/>
        <v>693</v>
      </c>
    </row>
    <row r="33" spans="2:12">
      <c r="B33" s="11">
        <v>0</v>
      </c>
      <c r="C33" s="9">
        <v>2</v>
      </c>
      <c r="D33" s="10">
        <f>D32*C33%</f>
        <v>12.6</v>
      </c>
      <c r="E33" s="64"/>
      <c r="F33" s="9">
        <v>2</v>
      </c>
      <c r="G33" s="10">
        <f>G32*F33%</f>
        <v>15.120000000000001</v>
      </c>
      <c r="H33" s="64"/>
      <c r="I33" s="9">
        <v>2</v>
      </c>
      <c r="J33" s="10">
        <f>J32*I33%</f>
        <v>11.34</v>
      </c>
      <c r="K33" s="64"/>
      <c r="L33" s="23">
        <f t="shared" si="1"/>
        <v>13.86</v>
      </c>
    </row>
    <row r="34" spans="2:12">
      <c r="B34" s="11">
        <v>100</v>
      </c>
      <c r="C34" s="9">
        <v>6</v>
      </c>
      <c r="D34" s="10">
        <f>D32*C34%</f>
        <v>37.799999999999997</v>
      </c>
      <c r="E34" s="64"/>
      <c r="F34" s="9">
        <v>5</v>
      </c>
      <c r="G34" s="10">
        <f>G32*F34%</f>
        <v>37.800000000000004</v>
      </c>
      <c r="H34" s="64"/>
      <c r="I34" s="9">
        <v>5</v>
      </c>
      <c r="J34" s="10">
        <f>J32*I34%</f>
        <v>28.35</v>
      </c>
      <c r="K34" s="64"/>
      <c r="L34" s="23">
        <f t="shared" si="1"/>
        <v>37.799999999999997</v>
      </c>
    </row>
    <row r="35" spans="2:12">
      <c r="B35" s="11">
        <v>200</v>
      </c>
      <c r="C35" s="9">
        <v>2</v>
      </c>
      <c r="D35" s="10">
        <f>D32*C35%</f>
        <v>12.6</v>
      </c>
      <c r="E35" s="64"/>
      <c r="F35" s="9">
        <v>5</v>
      </c>
      <c r="G35" s="10">
        <f>G32*F35%</f>
        <v>37.800000000000004</v>
      </c>
      <c r="H35" s="64"/>
      <c r="I35" s="9">
        <v>5</v>
      </c>
      <c r="J35" s="10">
        <f>J32*I35%</f>
        <v>28.35</v>
      </c>
      <c r="K35" s="64"/>
      <c r="L35" s="23">
        <f t="shared" si="1"/>
        <v>25.200000000000003</v>
      </c>
    </row>
    <row r="36" spans="2:12">
      <c r="B36" s="11">
        <v>300</v>
      </c>
      <c r="C36" s="9">
        <v>15</v>
      </c>
      <c r="D36" s="10">
        <f>D32*C36%</f>
        <v>94.5</v>
      </c>
      <c r="E36" s="64"/>
      <c r="F36" s="9">
        <v>10</v>
      </c>
      <c r="G36" s="10">
        <f>G32*F36%</f>
        <v>75.600000000000009</v>
      </c>
      <c r="H36" s="64"/>
      <c r="I36" s="9">
        <v>10</v>
      </c>
      <c r="J36" s="10">
        <f>J32*I36%</f>
        <v>56.7</v>
      </c>
      <c r="K36" s="64"/>
      <c r="L36" s="23">
        <f t="shared" si="1"/>
        <v>85.050000000000011</v>
      </c>
    </row>
    <row r="37" spans="2:12">
      <c r="B37" s="11">
        <v>400</v>
      </c>
      <c r="C37" s="9">
        <v>2</v>
      </c>
      <c r="D37" s="10">
        <f>D32*C37%</f>
        <v>12.6</v>
      </c>
      <c r="E37" s="64"/>
      <c r="F37" s="9">
        <v>3</v>
      </c>
      <c r="G37" s="10">
        <f>G32*F37%</f>
        <v>22.68</v>
      </c>
      <c r="H37" s="64"/>
      <c r="I37" s="9">
        <v>3</v>
      </c>
      <c r="J37" s="10">
        <f>J32*I37%</f>
        <v>17.009999999999998</v>
      </c>
      <c r="K37" s="64"/>
      <c r="L37" s="23">
        <f t="shared" si="1"/>
        <v>17.64</v>
      </c>
    </row>
    <row r="38" spans="2:12">
      <c r="B38" s="11">
        <v>500</v>
      </c>
      <c r="C38" s="9">
        <v>10</v>
      </c>
      <c r="D38" s="10">
        <f>D32*C38%</f>
        <v>63</v>
      </c>
      <c r="E38" s="64"/>
      <c r="F38" s="9">
        <v>20</v>
      </c>
      <c r="G38" s="10">
        <f>G32*F38%</f>
        <v>151.20000000000002</v>
      </c>
      <c r="H38" s="64"/>
      <c r="I38" s="9">
        <v>20</v>
      </c>
      <c r="J38" s="10">
        <f>J32*I38%</f>
        <v>113.4</v>
      </c>
      <c r="K38" s="64"/>
      <c r="L38" s="23">
        <f t="shared" si="1"/>
        <v>107.10000000000001</v>
      </c>
    </row>
    <row r="39" spans="2:12">
      <c r="B39" s="11">
        <v>600</v>
      </c>
      <c r="C39" s="9">
        <v>16</v>
      </c>
      <c r="D39" s="10">
        <f>D32*C39%</f>
        <v>100.8</v>
      </c>
      <c r="E39" s="64"/>
      <c r="F39" s="9">
        <v>15</v>
      </c>
      <c r="G39" s="10">
        <f>G32*15%</f>
        <v>113.39999999999999</v>
      </c>
      <c r="H39" s="64"/>
      <c r="I39" s="9">
        <v>15</v>
      </c>
      <c r="J39" s="10">
        <f>J32*I39%</f>
        <v>85.05</v>
      </c>
      <c r="K39" s="64"/>
      <c r="L39" s="23">
        <f t="shared" si="1"/>
        <v>107.1</v>
      </c>
    </row>
    <row r="40" spans="2:12">
      <c r="B40" s="11">
        <v>700</v>
      </c>
      <c r="C40" s="9">
        <v>20</v>
      </c>
      <c r="D40" s="10">
        <f>D32*C40%</f>
        <v>126</v>
      </c>
      <c r="E40" s="64"/>
      <c r="F40" s="9">
        <v>20</v>
      </c>
      <c r="G40" s="10">
        <f>G32*F40%</f>
        <v>151.20000000000002</v>
      </c>
      <c r="H40" s="64"/>
      <c r="I40" s="9">
        <v>20</v>
      </c>
      <c r="J40" s="10">
        <f>J32*I40%</f>
        <v>113.4</v>
      </c>
      <c r="K40" s="64"/>
      <c r="L40" s="23">
        <f t="shared" si="1"/>
        <v>138.60000000000002</v>
      </c>
    </row>
    <row r="41" spans="2:12">
      <c r="B41" s="11">
        <v>800</v>
      </c>
      <c r="C41" s="9">
        <v>5</v>
      </c>
      <c r="D41" s="10">
        <f>D32*C41%</f>
        <v>31.5</v>
      </c>
      <c r="E41" s="64"/>
      <c r="F41" s="9">
        <v>5</v>
      </c>
      <c r="G41" s="10">
        <f>G32*F41%</f>
        <v>37.800000000000004</v>
      </c>
      <c r="H41" s="64"/>
      <c r="I41" s="9">
        <v>5</v>
      </c>
      <c r="J41" s="10">
        <f>J32*I41%</f>
        <v>28.35</v>
      </c>
      <c r="K41" s="64"/>
      <c r="L41" s="23">
        <f t="shared" si="1"/>
        <v>34.650000000000006</v>
      </c>
    </row>
    <row r="42" spans="2:12">
      <c r="B42" s="11">
        <v>900</v>
      </c>
      <c r="C42" s="9">
        <v>10</v>
      </c>
      <c r="D42" s="10">
        <f>D32*C42%</f>
        <v>63</v>
      </c>
      <c r="E42" s="64"/>
      <c r="F42" s="9">
        <v>10</v>
      </c>
      <c r="G42" s="10">
        <f>G32*F42%</f>
        <v>75.600000000000009</v>
      </c>
      <c r="H42" s="64"/>
      <c r="I42" s="9">
        <v>10</v>
      </c>
      <c r="J42" s="10">
        <f>J32*I42%</f>
        <v>56.7</v>
      </c>
      <c r="K42" s="64"/>
      <c r="L42" s="23">
        <f t="shared" si="1"/>
        <v>69.300000000000011</v>
      </c>
    </row>
    <row r="43" spans="2:12">
      <c r="B43" s="11">
        <v>910</v>
      </c>
      <c r="C43" s="9">
        <v>10</v>
      </c>
      <c r="D43" s="10">
        <f>D32*C43%</f>
        <v>63</v>
      </c>
      <c r="E43" s="64"/>
      <c r="F43" s="9">
        <v>5</v>
      </c>
      <c r="G43" s="10">
        <f>G32*F43%</f>
        <v>37.800000000000004</v>
      </c>
      <c r="H43" s="64"/>
      <c r="I43" s="9">
        <v>5</v>
      </c>
      <c r="J43" s="10">
        <f>J32*I43%</f>
        <v>28.35</v>
      </c>
      <c r="K43" s="64"/>
      <c r="L43" s="23">
        <f t="shared" si="1"/>
        <v>50.400000000000006</v>
      </c>
    </row>
    <row r="44" spans="2:12">
      <c r="B44" s="11" t="s">
        <v>31</v>
      </c>
      <c r="C44" s="9">
        <v>2</v>
      </c>
      <c r="D44" s="10">
        <f>D32*C44%</f>
        <v>12.6</v>
      </c>
      <c r="E44" s="65"/>
      <c r="F44" s="9">
        <v>0</v>
      </c>
      <c r="G44" s="10">
        <v>0</v>
      </c>
      <c r="H44" s="65"/>
      <c r="I44" s="9"/>
      <c r="J44" s="10"/>
      <c r="K44" s="65"/>
      <c r="L44" s="9"/>
    </row>
  </sheetData>
  <mergeCells count="4">
    <mergeCell ref="B1:L1"/>
    <mergeCell ref="E5:E44"/>
    <mergeCell ref="H5:H44"/>
    <mergeCell ref="K5:K4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7" workbookViewId="0">
      <selection activeCell="I20" sqref="A15:I20"/>
    </sheetView>
  </sheetViews>
  <sheetFormatPr baseColWidth="10" defaultRowHeight="15"/>
  <cols>
    <col min="1" max="1" width="27.42578125" customWidth="1"/>
    <col min="2" max="2" width="12.28515625" customWidth="1"/>
    <col min="3" max="3" width="14" customWidth="1"/>
    <col min="4" max="4" width="17.28515625" customWidth="1"/>
    <col min="5" max="5" width="10.85546875" customWidth="1"/>
    <col min="6" max="6" width="12.28515625" customWidth="1"/>
    <col min="8" max="8" width="13.5703125" customWidth="1"/>
  </cols>
  <sheetData>
    <row r="2" spans="1:10" ht="20.25">
      <c r="A2" s="68" t="s">
        <v>69</v>
      </c>
      <c r="B2" s="68"/>
      <c r="C2" s="68"/>
      <c r="D2" s="68"/>
      <c r="E2" s="68"/>
      <c r="F2" s="68"/>
      <c r="G2" s="68"/>
      <c r="H2" s="68"/>
    </row>
    <row r="3" spans="1:10" ht="39" customHeight="1">
      <c r="A3" s="26"/>
      <c r="B3" s="26"/>
      <c r="C3" s="26"/>
      <c r="D3" s="26"/>
      <c r="E3" s="26"/>
      <c r="F3" s="26"/>
      <c r="G3" s="67" t="s">
        <v>13</v>
      </c>
      <c r="H3" s="67"/>
    </row>
    <row r="4" spans="1:10" ht="30">
      <c r="A4" s="29" t="s">
        <v>0</v>
      </c>
      <c r="B4" s="30" t="s">
        <v>44</v>
      </c>
      <c r="C4" s="55" t="s">
        <v>8</v>
      </c>
      <c r="D4" s="30" t="s">
        <v>9</v>
      </c>
      <c r="E4" s="30" t="s">
        <v>45</v>
      </c>
      <c r="F4" s="55" t="s">
        <v>10</v>
      </c>
      <c r="G4" s="30" t="s">
        <v>11</v>
      </c>
      <c r="H4" s="30" t="s">
        <v>12</v>
      </c>
    </row>
    <row r="5" spans="1:10" ht="15.75">
      <c r="A5" s="31" t="s">
        <v>1</v>
      </c>
      <c r="B5" s="32">
        <v>0</v>
      </c>
      <c r="C5" s="32">
        <v>4</v>
      </c>
      <c r="D5" s="32">
        <v>1</v>
      </c>
      <c r="E5" s="32">
        <f>B5*C5*D5</f>
        <v>0</v>
      </c>
      <c r="F5" s="33">
        <v>0.66666666666666663</v>
      </c>
      <c r="G5" s="34">
        <f>(E5*F5)*40</f>
        <v>0</v>
      </c>
      <c r="H5" s="32">
        <f>(E5*F5)*30</f>
        <v>0</v>
      </c>
    </row>
    <row r="6" spans="1:10" ht="15.75">
      <c r="A6" s="31" t="s">
        <v>2</v>
      </c>
      <c r="B6" s="32">
        <v>0</v>
      </c>
      <c r="C6" s="32">
        <v>4</v>
      </c>
      <c r="D6" s="32">
        <v>0.8</v>
      </c>
      <c r="E6" s="32">
        <f>B6*C6*D6</f>
        <v>0</v>
      </c>
      <c r="F6" s="33">
        <v>0.66666666666666663</v>
      </c>
      <c r="G6" s="34">
        <f>(E6*2/3)*40</f>
        <v>0</v>
      </c>
      <c r="H6" s="32">
        <f>(E6*F6)*30</f>
        <v>0</v>
      </c>
    </row>
    <row r="7" spans="1:10" ht="15.75">
      <c r="A7" s="31" t="s">
        <v>3</v>
      </c>
      <c r="B7" s="32">
        <v>0</v>
      </c>
      <c r="C7" s="32">
        <v>4</v>
      </c>
      <c r="D7" s="32">
        <v>0.85</v>
      </c>
      <c r="E7" s="32">
        <f>B7*C7*D7</f>
        <v>0</v>
      </c>
      <c r="F7" s="33">
        <v>0.66666666666666663</v>
      </c>
      <c r="G7" s="34">
        <f>(E7*F7)*50</f>
        <v>0</v>
      </c>
      <c r="H7" s="32">
        <f>(E7*F7)*40</f>
        <v>0</v>
      </c>
    </row>
    <row r="8" spans="1:10" ht="15.75">
      <c r="A8" s="31" t="s">
        <v>7</v>
      </c>
      <c r="B8" s="32">
        <v>0</v>
      </c>
      <c r="C8" s="32">
        <v>4</v>
      </c>
      <c r="D8" s="32">
        <v>0.85</v>
      </c>
      <c r="E8" s="32">
        <f>B8*C8*D8</f>
        <v>0</v>
      </c>
      <c r="F8" s="33">
        <v>0.66666666666666663</v>
      </c>
      <c r="G8" s="34">
        <f>(E8*F8)*50</f>
        <v>0</v>
      </c>
      <c r="H8" s="32">
        <f>(E8*F8)*40</f>
        <v>0</v>
      </c>
    </row>
    <row r="9" spans="1:10" ht="15.75">
      <c r="A9" s="26"/>
      <c r="B9" s="27"/>
      <c r="C9" s="27"/>
      <c r="D9" s="27"/>
      <c r="E9" s="27"/>
      <c r="F9" s="27"/>
      <c r="G9" s="28"/>
      <c r="H9" s="27"/>
    </row>
    <row r="10" spans="1:10" ht="45">
      <c r="A10" s="26"/>
      <c r="B10" s="36" t="s">
        <v>46</v>
      </c>
      <c r="C10" s="56" t="s">
        <v>47</v>
      </c>
      <c r="D10" s="36" t="s">
        <v>48</v>
      </c>
      <c r="E10" s="27"/>
      <c r="F10" s="27"/>
      <c r="G10" s="28"/>
      <c r="H10" s="27"/>
    </row>
    <row r="11" spans="1:10" ht="15.75">
      <c r="A11" s="35" t="s">
        <v>4</v>
      </c>
      <c r="B11" s="32">
        <v>30</v>
      </c>
      <c r="C11" s="32"/>
      <c r="D11" s="32">
        <f>B11*C11</f>
        <v>0</v>
      </c>
      <c r="E11" s="27"/>
      <c r="F11" s="27"/>
      <c r="G11" s="28"/>
      <c r="H11" s="27"/>
    </row>
    <row r="12" spans="1:10" ht="15.75">
      <c r="A12" s="35" t="s">
        <v>5</v>
      </c>
      <c r="B12" s="32">
        <v>30</v>
      </c>
      <c r="C12" s="32"/>
      <c r="D12" s="32">
        <f t="shared" ref="D12:D13" si="0">B12*C12</f>
        <v>0</v>
      </c>
      <c r="E12" s="27"/>
      <c r="F12" s="27"/>
      <c r="G12" s="28"/>
      <c r="H12" s="27"/>
    </row>
    <row r="13" spans="1:10" ht="15.75">
      <c r="A13" s="35" t="s">
        <v>6</v>
      </c>
      <c r="B13" s="32">
        <v>30</v>
      </c>
      <c r="C13" s="32"/>
      <c r="D13" s="32">
        <f t="shared" si="0"/>
        <v>0</v>
      </c>
      <c r="E13" s="27"/>
      <c r="F13" s="27"/>
      <c r="G13" s="28"/>
      <c r="H13" s="27"/>
    </row>
    <row r="14" spans="1:10">
      <c r="B14" s="25"/>
      <c r="C14" s="25"/>
      <c r="D14" s="25"/>
      <c r="E14" s="25"/>
      <c r="F14" s="25"/>
      <c r="G14" s="25"/>
      <c r="H14" s="25"/>
    </row>
    <row r="15" spans="1:10" ht="45">
      <c r="B15" s="50" t="s">
        <v>63</v>
      </c>
      <c r="C15" s="50" t="s">
        <v>12</v>
      </c>
      <c r="D15" s="50" t="s">
        <v>58</v>
      </c>
      <c r="E15" s="50" t="s">
        <v>57</v>
      </c>
      <c r="F15" s="50" t="s">
        <v>59</v>
      </c>
      <c r="G15" s="50" t="s">
        <v>61</v>
      </c>
      <c r="H15" s="50" t="s">
        <v>62</v>
      </c>
      <c r="I15" s="50" t="s">
        <v>60</v>
      </c>
    </row>
    <row r="16" spans="1:10" ht="15.75">
      <c r="A16" s="31" t="s">
        <v>1</v>
      </c>
      <c r="B16" s="32">
        <v>500</v>
      </c>
      <c r="C16" s="32"/>
      <c r="D16" s="33">
        <v>0.66666666666666663</v>
      </c>
      <c r="E16" s="32">
        <f>B16/40</f>
        <v>12.5</v>
      </c>
      <c r="F16" s="51">
        <v>0.9</v>
      </c>
      <c r="G16" s="34">
        <f>E16/(D16*F16)</f>
        <v>20.833333333333336</v>
      </c>
      <c r="H16" s="32">
        <v>4</v>
      </c>
      <c r="I16" s="52">
        <f>G16/H16</f>
        <v>5.2083333333333339</v>
      </c>
      <c r="J16">
        <v>5</v>
      </c>
    </row>
    <row r="17" spans="1:10" ht="15.75">
      <c r="A17" s="31"/>
      <c r="B17" s="32"/>
      <c r="C17" s="32"/>
      <c r="D17" s="33"/>
      <c r="E17" s="32"/>
      <c r="F17" s="51"/>
      <c r="G17" s="34"/>
      <c r="H17" s="32"/>
      <c r="I17" s="52"/>
    </row>
    <row r="18" spans="1:10" ht="15.75">
      <c r="A18" s="31" t="s">
        <v>2</v>
      </c>
      <c r="B18" s="32">
        <v>354</v>
      </c>
      <c r="C18" s="32"/>
      <c r="D18" s="33">
        <v>0.66666666666666663</v>
      </c>
      <c r="E18" s="32">
        <f>B18/40</f>
        <v>8.85</v>
      </c>
      <c r="F18" s="51">
        <v>0.9</v>
      </c>
      <c r="G18" s="34">
        <f>E18/(D18*F18)</f>
        <v>14.75</v>
      </c>
      <c r="H18" s="32">
        <v>4</v>
      </c>
      <c r="I18" s="52">
        <f>G18/H18</f>
        <v>3.6875</v>
      </c>
      <c r="J18">
        <v>4</v>
      </c>
    </row>
    <row r="19" spans="1:10" ht="15.75">
      <c r="A19" s="31" t="s">
        <v>3</v>
      </c>
      <c r="B19" s="32">
        <v>177</v>
      </c>
      <c r="C19" s="32"/>
      <c r="D19" s="33">
        <v>0.66666666666666663</v>
      </c>
      <c r="E19" s="32">
        <f>B19/50</f>
        <v>3.54</v>
      </c>
      <c r="F19" s="53">
        <v>0.9</v>
      </c>
      <c r="G19" s="34">
        <f>E19/(D19*F19)</f>
        <v>5.9</v>
      </c>
      <c r="H19" s="32">
        <v>4</v>
      </c>
      <c r="I19" s="52">
        <f>G19/H19</f>
        <v>1.4750000000000001</v>
      </c>
      <c r="J19">
        <v>1</v>
      </c>
    </row>
    <row r="20" spans="1:10" ht="15.75">
      <c r="A20" s="31" t="s">
        <v>7</v>
      </c>
      <c r="B20" s="32">
        <v>304</v>
      </c>
      <c r="C20" s="32"/>
      <c r="D20" s="33">
        <v>0.66666666666666663</v>
      </c>
      <c r="E20" s="32">
        <f>B20/50</f>
        <v>6.08</v>
      </c>
      <c r="F20" s="53">
        <v>0.9</v>
      </c>
      <c r="G20" s="34">
        <f>E20/(D20*F20)</f>
        <v>10.133333333333335</v>
      </c>
      <c r="H20" s="32">
        <v>4</v>
      </c>
      <c r="I20" s="52">
        <f>G20/H20</f>
        <v>2.5333333333333337</v>
      </c>
      <c r="J20">
        <v>2</v>
      </c>
    </row>
    <row r="22" spans="1:10">
      <c r="B22" t="s">
        <v>65</v>
      </c>
      <c r="C22" s="54" t="s">
        <v>66</v>
      </c>
      <c r="D22" t="s">
        <v>64</v>
      </c>
    </row>
    <row r="23" spans="1:10" ht="15.75">
      <c r="A23" s="35" t="s">
        <v>4</v>
      </c>
      <c r="B23" s="32">
        <v>319</v>
      </c>
      <c r="C23" s="32">
        <v>30</v>
      </c>
      <c r="D23" s="32">
        <f>B23/C23</f>
        <v>10.633333333333333</v>
      </c>
      <c r="E23" t="s">
        <v>67</v>
      </c>
    </row>
    <row r="24" spans="1:10" ht="15.75">
      <c r="A24" s="35" t="s">
        <v>5</v>
      </c>
      <c r="B24" s="32">
        <v>132</v>
      </c>
      <c r="C24" s="32">
        <v>20</v>
      </c>
      <c r="D24" s="32">
        <f>B24/C24</f>
        <v>6.6</v>
      </c>
      <c r="E24" t="s">
        <v>68</v>
      </c>
    </row>
    <row r="25" spans="1:10" ht="15.75">
      <c r="A25" s="35" t="s">
        <v>6</v>
      </c>
      <c r="B25" s="32">
        <v>213</v>
      </c>
      <c r="C25" s="32">
        <v>20</v>
      </c>
      <c r="D25" s="32">
        <f>B25/C25</f>
        <v>10.65</v>
      </c>
      <c r="E25" t="s">
        <v>67</v>
      </c>
    </row>
  </sheetData>
  <mergeCells count="2">
    <mergeCell ref="G3:H3"/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Etape 1</vt:lpstr>
      <vt:lpstr>Etape 2</vt:lpstr>
      <vt:lpstr>Etape 3</vt:lpstr>
    </vt:vector>
  </TitlesOfParts>
  <Company>CD85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BERTON-ROUBY Caroline</dc:creator>
  <cp:lastModifiedBy>BERTON-ROUBY Caroline</cp:lastModifiedBy>
  <cp:lastPrinted>2018-09-10T12:56:25Z</cp:lastPrinted>
  <dcterms:created xsi:type="dcterms:W3CDTF">2018-03-20T08:44:53Z</dcterms:created>
  <dcterms:modified xsi:type="dcterms:W3CDTF">2020-09-07T15:42:13Z</dcterms:modified>
</cp:coreProperties>
</file>